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5265" activeTab="0"/>
  </bookViews>
  <sheets>
    <sheet name="2023-24 TOTALS" sheetId="1" r:id="rId1"/>
    <sheet name="2023-24 BUSINESS" sheetId="2" r:id="rId2"/>
    <sheet name="2023-24 PRIVATE" sheetId="3" r:id="rId3"/>
  </sheets>
  <definedNames/>
  <calcPr fullCalcOnLoad="1"/>
</workbook>
</file>

<file path=xl/sharedStrings.xml><?xml version="1.0" encoding="utf-8"?>
<sst xmlns="http://schemas.openxmlformats.org/spreadsheetml/2006/main" count="126" uniqueCount="31">
  <si>
    <t>Deschutes County</t>
  </si>
  <si>
    <t>Transient Room Tax Report</t>
  </si>
  <si>
    <t>Total - Business &amp; Private</t>
  </si>
  <si>
    <t xml:space="preserve">      Current Month</t>
  </si>
  <si>
    <t xml:space="preserve">    Year-To-Date</t>
  </si>
  <si>
    <t>$ Change</t>
  </si>
  <si>
    <t>% Change</t>
  </si>
  <si>
    <t xml:space="preserve">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</si>
  <si>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</si>
  <si>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</si>
  <si>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</si>
  <si>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</si>
  <si>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</si>
  <si>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</si>
  <si>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</si>
  <si>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</si>
  <si>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</si>
  <si>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</si>
  <si>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April</t>
  </si>
  <si>
    <t>May</t>
  </si>
  <si>
    <t>June</t>
  </si>
  <si>
    <t>FY  TOTAL</t>
  </si>
  <si>
    <t>Business</t>
  </si>
  <si>
    <t>Private</t>
  </si>
  <si>
    <t xml:space="preserve">* Note: Transient room tax collections are on a cash basis system; the revenue amounts shown for each month relate to property rented for prior </t>
  </si>
  <si>
    <t>month(s).</t>
  </si>
  <si>
    <t xml:space="preserve">* Note: Transient room tax collections are on a cash basis system; the revenue amounts shown for each month relate to property rented for </t>
  </si>
  <si>
    <t>prior month(s).</t>
  </si>
  <si>
    <t>FY 22-23</t>
  </si>
  <si>
    <t>FY 23-24</t>
  </si>
  <si>
    <t>As of April 30, 2024*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</si>
</sst>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_);_(@_)"/>
    <numFmt numFmtId="172" formatCode="_(* #,##0.00_);_(* \(#,##0.00\);_(* &quot;-&quot;_);_(@_)"/>
    <numFmt numFmtId="173" formatCode="_(* #,##0.000_);_(* \(#,##0.000\);_(* &quot;-&quot;_);_(@_)"/>
    <numFmt numFmtId="174" formatCode="0.000"/>
    <numFmt numFmtId="175" formatCode="0.0000"/>
    <numFmt numFmtId="176" formatCode="_(* #,##0.0000_);_(* \(#,##0.0000\);_(* &quot;-&quot;_);_(@_)"/>
  </numFmts>
  <fonts count="40">
    <font>
      <sz val="10"/>
      <name val="Arial"/>
      <family val="0"/>
    </font>
    <font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41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1" fontId="0" fillId="0" borderId="0" xfId="0" applyNumberFormat="1" applyAlignment="1">
      <alignment/>
    </xf>
    <xf numFmtId="164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0" fontId="5" fillId="0" borderId="0" xfId="0" applyFont="1" applyAlignment="1">
      <alignment/>
    </xf>
    <xf numFmtId="165" fontId="0" fillId="0" borderId="0" xfId="42" applyNumberFormat="1" applyFont="1" applyAlignment="1">
      <alignment horizontal="centerContinuous"/>
    </xf>
    <xf numFmtId="165" fontId="3" fillId="0" borderId="0" xfId="42" applyNumberFormat="1" applyFont="1" applyAlignment="1">
      <alignment horizontal="centerContinuous"/>
    </xf>
    <xf numFmtId="0" fontId="0" fillId="0" borderId="0" xfId="0" applyFont="1" applyAlignment="1">
      <alignment/>
    </xf>
    <xf numFmtId="170" fontId="0" fillId="0" borderId="0" xfId="44" applyNumberFormat="1" applyFont="1" applyAlignment="1">
      <alignment/>
    </xf>
    <xf numFmtId="41" fontId="0" fillId="0" borderId="0" xfId="0" applyNumberFormat="1" applyAlignment="1">
      <alignment horizontal="center"/>
    </xf>
    <xf numFmtId="165" fontId="0" fillId="0" borderId="0" xfId="42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5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41" fontId="5" fillId="0" borderId="10" xfId="0" applyNumberFormat="1" applyFont="1" applyBorder="1" applyAlignment="1">
      <alignment horizontal="center"/>
    </xf>
    <xf numFmtId="1" fontId="5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3.140625" style="9" customWidth="1"/>
    <col min="3" max="3" width="13.8515625" style="9" customWidth="1"/>
    <col min="4" max="4" width="11.57421875" style="9" customWidth="1"/>
    <col min="5" max="5" width="10.00390625" style="10" bestFit="1" customWidth="1"/>
    <col min="6" max="6" width="9.140625" style="9" customWidth="1"/>
    <col min="7" max="7" width="11.140625" style="9" bestFit="1" customWidth="1"/>
    <col min="8" max="8" width="11.7109375" style="9" customWidth="1"/>
    <col min="9" max="10" width="12.140625" style="9" customWidth="1"/>
    <col min="11" max="11" width="10.00390625" style="10" bestFit="1" customWidth="1"/>
    <col min="12" max="12" width="14.00390625" style="0" bestFit="1" customWidth="1"/>
    <col min="13" max="13" width="3.140625" style="0" customWidth="1"/>
    <col min="14" max="14" width="12.57421875" style="0" bestFit="1" customWidth="1"/>
    <col min="15" max="15" width="11.7109375" style="0" customWidth="1"/>
  </cols>
  <sheetData>
    <row r="2" spans="1:11" ht="18">
      <c r="A2" s="1" t="s">
        <v>0</v>
      </c>
      <c r="B2" s="2"/>
      <c r="C2" s="2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2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</v>
      </c>
      <c r="B4" s="6"/>
      <c r="C4" s="6"/>
      <c r="D4" s="6"/>
      <c r="E4" s="7"/>
      <c r="F4" s="6"/>
      <c r="G4" s="6"/>
      <c r="H4" s="6"/>
      <c r="I4" s="2"/>
      <c r="J4" s="2"/>
      <c r="K4" s="3"/>
    </row>
    <row r="5" spans="1:11" ht="15.75">
      <c r="A5" s="8" t="s">
        <v>30</v>
      </c>
      <c r="B5" s="2"/>
      <c r="C5" s="2"/>
      <c r="D5" s="2"/>
      <c r="E5" s="3"/>
      <c r="F5" s="2"/>
      <c r="G5" s="2"/>
      <c r="H5" s="2"/>
      <c r="I5" s="2"/>
      <c r="J5" s="2"/>
      <c r="K5" s="3"/>
    </row>
    <row r="6" ht="12.75">
      <c r="J6" s="25"/>
    </row>
    <row r="7" ht="12.75">
      <c r="J7" s="25"/>
    </row>
    <row r="9" spans="1:11" ht="13.5" thickBot="1">
      <c r="A9" s="30" t="s">
        <v>3</v>
      </c>
      <c r="B9" s="30"/>
      <c r="C9" s="30"/>
      <c r="D9" s="30"/>
      <c r="E9" s="30"/>
      <c r="F9" s="11"/>
      <c r="G9" s="30" t="s">
        <v>4</v>
      </c>
      <c r="H9" s="30"/>
      <c r="I9" s="30"/>
      <c r="J9" s="30"/>
      <c r="K9" s="30"/>
    </row>
    <row r="10" spans="2:11" ht="12.75">
      <c r="B10" s="22" t="s">
        <v>28</v>
      </c>
      <c r="C10" s="22" t="s">
        <v>29</v>
      </c>
      <c r="D10" s="22" t="s">
        <v>5</v>
      </c>
      <c r="E10" s="24" t="s">
        <v>6</v>
      </c>
      <c r="H10" s="22" t="s">
        <v>28</v>
      </c>
      <c r="I10" s="22" t="s">
        <v>29</v>
      </c>
      <c r="J10" s="22" t="s">
        <v>5</v>
      </c>
      <c r="K10" s="24" t="s">
        <v>6</v>
      </c>
    </row>
    <row r="11" ht="12.75">
      <c r="A11" t="s">
        <v>7</v>
      </c>
    </row>
    <row r="12" spans="1:11" ht="12.75">
      <c r="A12" t="s">
        <v>8</v>
      </c>
      <c r="B12" s="9">
        <v>1540541.65</v>
      </c>
      <c r="C12" s="28">
        <v>1465786.09</v>
      </c>
      <c r="D12" s="9">
        <f aca="true" t="shared" si="0" ref="D12:D17">C12-B12</f>
        <v>-74755.55999999982</v>
      </c>
      <c r="E12" s="10">
        <f aca="true" t="shared" si="1" ref="E12:E17">D12/B12</f>
        <v>-0.04852550400049218</v>
      </c>
      <c r="G12" s="9" t="s">
        <v>8</v>
      </c>
      <c r="H12" s="9">
        <v>1540541.65</v>
      </c>
      <c r="I12" s="9">
        <f>C12</f>
        <v>1465786.09</v>
      </c>
      <c r="J12" s="9">
        <f aca="true" t="shared" si="2" ref="J12:J17">I12-H12</f>
        <v>-74755.55999999982</v>
      </c>
      <c r="K12" s="10">
        <f aca="true" t="shared" si="3" ref="K12:K17">J12/H12</f>
        <v>-0.04852550400049218</v>
      </c>
    </row>
    <row r="13" spans="1:15" ht="12.75">
      <c r="A13" t="s">
        <v>9</v>
      </c>
      <c r="B13" s="9">
        <v>2586540.29</v>
      </c>
      <c r="C13" s="28">
        <v>2565305.02</v>
      </c>
      <c r="D13" s="9">
        <f t="shared" si="0"/>
        <v>-21235.27000000002</v>
      </c>
      <c r="E13" s="10">
        <f t="shared" si="1"/>
        <v>-0.008209912709304837</v>
      </c>
      <c r="G13" s="9" t="s">
        <v>9</v>
      </c>
      <c r="H13" s="9">
        <v>4127081.94</v>
      </c>
      <c r="I13" s="9">
        <f aca="true" t="shared" si="4" ref="I13:I18">I12+C13</f>
        <v>4031091.1100000003</v>
      </c>
      <c r="J13" s="9">
        <f t="shared" si="2"/>
        <v>-95990.82999999961</v>
      </c>
      <c r="K13" s="10">
        <f t="shared" si="3"/>
        <v>-0.023258765247583045</v>
      </c>
      <c r="O13" s="23"/>
    </row>
    <row r="14" spans="1:15" ht="12.75">
      <c r="A14" t="s">
        <v>10</v>
      </c>
      <c r="B14" s="9">
        <v>2099469.32</v>
      </c>
      <c r="C14" s="28">
        <f>1825769.49+260824.18+517.5</f>
        <v>2087111.17</v>
      </c>
      <c r="D14" s="9">
        <f t="shared" si="0"/>
        <v>-12358.149999999907</v>
      </c>
      <c r="E14" s="10">
        <f t="shared" si="1"/>
        <v>-0.005886320834638302</v>
      </c>
      <c r="G14" s="9" t="s">
        <v>10</v>
      </c>
      <c r="H14" s="9">
        <v>6226551.26</v>
      </c>
      <c r="I14" s="9">
        <f t="shared" si="4"/>
        <v>6118202.28</v>
      </c>
      <c r="J14" s="9">
        <f t="shared" si="2"/>
        <v>-108348.97999999952</v>
      </c>
      <c r="K14" s="10">
        <f t="shared" si="3"/>
        <v>-0.017401122302813824</v>
      </c>
      <c r="O14" s="9"/>
    </row>
    <row r="15" spans="1:11" ht="12.75">
      <c r="A15" t="s">
        <v>11</v>
      </c>
      <c r="B15" s="9">
        <v>1051434.74</v>
      </c>
      <c r="C15" s="28">
        <f>910790.98+130113.01+457.27</f>
        <v>1041361.26</v>
      </c>
      <c r="D15" s="9">
        <f t="shared" si="0"/>
        <v>-10073.479999999981</v>
      </c>
      <c r="E15" s="10">
        <f t="shared" si="1"/>
        <v>-0.009580699226278163</v>
      </c>
      <c r="G15" s="9" t="s">
        <v>11</v>
      </c>
      <c r="H15" s="9">
        <v>7277986</v>
      </c>
      <c r="I15" s="9">
        <f t="shared" si="4"/>
        <v>7159563.54</v>
      </c>
      <c r="J15" s="9">
        <f t="shared" si="2"/>
        <v>-118422.45999999996</v>
      </c>
      <c r="K15" s="10">
        <f t="shared" si="3"/>
        <v>-0.016271322863220673</v>
      </c>
    </row>
    <row r="16" spans="1:15" ht="12.75">
      <c r="A16" t="s">
        <v>12</v>
      </c>
      <c r="B16" s="9">
        <v>661738.77</v>
      </c>
      <c r="C16" s="28">
        <f>520456.61+74350.93+32.61</f>
        <v>594840.15</v>
      </c>
      <c r="D16" s="9">
        <f t="shared" si="0"/>
        <v>-66898.62</v>
      </c>
      <c r="E16" s="10">
        <f t="shared" si="1"/>
        <v>-0.10109521012347515</v>
      </c>
      <c r="G16" s="9" t="s">
        <v>12</v>
      </c>
      <c r="H16" s="9">
        <v>7939724.77</v>
      </c>
      <c r="I16" s="9">
        <f t="shared" si="4"/>
        <v>7754403.69</v>
      </c>
      <c r="J16" s="9">
        <f t="shared" si="2"/>
        <v>-185321.07999999914</v>
      </c>
      <c r="K16" s="10">
        <f t="shared" si="3"/>
        <v>-0.023340995483902543</v>
      </c>
      <c r="N16" s="23"/>
      <c r="O16" s="27"/>
    </row>
    <row r="17" spans="1:14" ht="12.75">
      <c r="A17" t="s">
        <v>13</v>
      </c>
      <c r="B17" s="9">
        <v>497445.39</v>
      </c>
      <c r="C17" s="28">
        <f>427440.32+61062.9+406.32</f>
        <v>488909.54000000004</v>
      </c>
      <c r="D17" s="9">
        <f t="shared" si="0"/>
        <v>-8535.849999999977</v>
      </c>
      <c r="E17" s="10">
        <f t="shared" si="1"/>
        <v>-0.01715937100150828</v>
      </c>
      <c r="G17" s="9" t="s">
        <v>13</v>
      </c>
      <c r="H17" s="9">
        <v>8437170.16</v>
      </c>
      <c r="I17" s="9">
        <f t="shared" si="4"/>
        <v>8243313.23</v>
      </c>
      <c r="J17" s="9">
        <f t="shared" si="2"/>
        <v>-193856.9299999997</v>
      </c>
      <c r="K17" s="10">
        <f t="shared" si="3"/>
        <v>-0.022976534350232863</v>
      </c>
      <c r="L17" s="23"/>
      <c r="N17" s="23"/>
    </row>
    <row r="18" spans="1:14" ht="12.75">
      <c r="A18" t="s">
        <v>14</v>
      </c>
      <c r="B18" s="9">
        <v>759709.42</v>
      </c>
      <c r="C18" s="28">
        <f>626304.15+89472.02+17.15</f>
        <v>715793.3200000001</v>
      </c>
      <c r="D18" s="9">
        <f>C18-B18</f>
        <v>-43916.09999999998</v>
      </c>
      <c r="E18" s="10">
        <f>D18/B18</f>
        <v>-0.05780644394273797</v>
      </c>
      <c r="G18" s="9" t="s">
        <v>14</v>
      </c>
      <c r="H18" s="9">
        <v>9196879.58</v>
      </c>
      <c r="I18" s="9">
        <f t="shared" si="4"/>
        <v>8959106.55</v>
      </c>
      <c r="J18" s="9">
        <f>I18-H18</f>
        <v>-237773.02999999933</v>
      </c>
      <c r="K18" s="10">
        <f>J18/H18</f>
        <v>-0.02585366350964001</v>
      </c>
      <c r="N18" s="23"/>
    </row>
    <row r="19" spans="1:14" ht="12.75">
      <c r="A19" t="s">
        <v>15</v>
      </c>
      <c r="B19" s="9">
        <v>722508.39</v>
      </c>
      <c r="C19" s="9">
        <f>551538.86+78791.26+47.1</f>
        <v>630377.22</v>
      </c>
      <c r="D19" s="9">
        <f>C19-B19</f>
        <v>-92131.17000000004</v>
      </c>
      <c r="E19" s="10">
        <f>D19/B19</f>
        <v>-0.12751570954075708</v>
      </c>
      <c r="G19" s="9" t="s">
        <v>15</v>
      </c>
      <c r="H19" s="9">
        <v>9919387.97</v>
      </c>
      <c r="I19" s="9">
        <f>I18+C19</f>
        <v>9589483.770000001</v>
      </c>
      <c r="J19" s="9">
        <f>I19-H19</f>
        <v>-329904.19999999925</v>
      </c>
      <c r="K19" s="10">
        <f>J19/H19</f>
        <v>-0.03325852371111554</v>
      </c>
      <c r="N19" s="23"/>
    </row>
    <row r="20" spans="1:14" ht="12.75">
      <c r="A20" t="s">
        <v>16</v>
      </c>
      <c r="B20" s="9">
        <v>629910.6499999999</v>
      </c>
      <c r="C20" s="9">
        <f>518568.34+74081.2+75.03</f>
        <v>592724.5700000001</v>
      </c>
      <c r="D20" s="9">
        <f>C20-B20</f>
        <v>-37186.07999999984</v>
      </c>
      <c r="E20" s="10">
        <f>D20/B20</f>
        <v>-0.05903389631529463</v>
      </c>
      <c r="G20" s="9" t="s">
        <v>16</v>
      </c>
      <c r="H20" s="9">
        <v>10549298.62</v>
      </c>
      <c r="I20" s="9">
        <f>I19+C20</f>
        <v>10182208.340000002</v>
      </c>
      <c r="J20" s="9">
        <f>I20-H20</f>
        <v>-367090.27999999747</v>
      </c>
      <c r="K20" s="10">
        <f>J20/H20</f>
        <v>-0.0347976006010528</v>
      </c>
      <c r="N20" s="23"/>
    </row>
    <row r="21" spans="1:15" ht="12.75">
      <c r="A21" t="s">
        <v>17</v>
      </c>
      <c r="B21" s="9">
        <v>648992.62</v>
      </c>
      <c r="C21" s="9">
        <f>602448.04+86063.98-211.63</f>
        <v>688300.39</v>
      </c>
      <c r="D21" s="9">
        <f>C21-B21</f>
        <v>39307.77000000002</v>
      </c>
      <c r="E21" s="10">
        <f>D21/B21</f>
        <v>0.0605673605348548</v>
      </c>
      <c r="G21" s="9" t="s">
        <v>18</v>
      </c>
      <c r="H21" s="9">
        <v>11198291.24</v>
      </c>
      <c r="I21" s="9">
        <f>I20+C21</f>
        <v>10870508.730000002</v>
      </c>
      <c r="J21" s="9">
        <f>I21-H21</f>
        <v>-327782.5099999979</v>
      </c>
      <c r="K21" s="10">
        <f>J21/H21</f>
        <v>-0.02927076131304457</v>
      </c>
      <c r="N21" s="23"/>
      <c r="O21" s="9"/>
    </row>
    <row r="22" spans="1:8" ht="12.75">
      <c r="A22" t="s">
        <v>19</v>
      </c>
      <c r="B22" s="9">
        <v>699743.89</v>
      </c>
      <c r="C22" s="27"/>
      <c r="G22" s="9" t="s">
        <v>19</v>
      </c>
      <c r="H22" s="9">
        <v>11898035.13</v>
      </c>
    </row>
    <row r="23" spans="1:14" ht="12.75">
      <c r="A23" t="s">
        <v>20</v>
      </c>
      <c r="B23" s="9">
        <v>755424.7</v>
      </c>
      <c r="C23" s="27"/>
      <c r="G23" s="9" t="s">
        <v>20</v>
      </c>
      <c r="H23" s="9">
        <v>12653459.83</v>
      </c>
      <c r="N23" s="26"/>
    </row>
    <row r="25" spans="2:14" ht="12.75">
      <c r="B25" s="9" t="s">
        <v>7</v>
      </c>
      <c r="N25" s="29"/>
    </row>
    <row r="26" spans="1:4" ht="12.75">
      <c r="A26" s="15" t="s">
        <v>21</v>
      </c>
      <c r="B26" s="9">
        <f>SUM(B12:B25)</f>
        <v>12653459.83</v>
      </c>
      <c r="C26" s="9">
        <f>SUM(C12:C25)</f>
        <v>10870508.730000002</v>
      </c>
      <c r="D26" s="9">
        <f>SUM(D12:D25)</f>
        <v>-327782.50999999954</v>
      </c>
    </row>
    <row r="27" ht="12.75">
      <c r="C27" s="20"/>
    </row>
    <row r="29" ht="12.75">
      <c r="A29" t="s">
        <v>24</v>
      </c>
    </row>
    <row r="30" ht="12.75">
      <c r="A30" s="18" t="s">
        <v>25</v>
      </c>
    </row>
    <row r="31" spans="1:11" ht="12.75">
      <c r="A31" s="18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1.140625" style="9" customWidth="1"/>
    <col min="3" max="3" width="13.7109375" style="9" customWidth="1"/>
    <col min="4" max="4" width="12.00390625" style="9" customWidth="1"/>
    <col min="5" max="5" width="10.140625" style="10" customWidth="1"/>
    <col min="6" max="6" width="9.140625" style="9" customWidth="1"/>
    <col min="7" max="7" width="12.140625" style="9" customWidth="1"/>
    <col min="8" max="9" width="11.57421875" style="9" customWidth="1"/>
    <col min="10" max="10" width="12.140625" style="9" customWidth="1"/>
    <col min="11" max="11" width="11.140625" style="10" customWidth="1"/>
    <col min="12" max="12" width="11.28125" style="0" bestFit="1" customWidth="1"/>
  </cols>
  <sheetData>
    <row r="2" spans="1:11" ht="18">
      <c r="A2" s="1" t="s">
        <v>0</v>
      </c>
      <c r="B2" s="2"/>
      <c r="C2" s="2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2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22</v>
      </c>
      <c r="B4" s="6"/>
      <c r="C4" s="6"/>
      <c r="D4" s="6"/>
      <c r="E4" s="7"/>
      <c r="F4" s="6"/>
      <c r="G4" s="6"/>
      <c r="H4" s="6"/>
      <c r="I4" s="2"/>
      <c r="J4" s="2"/>
      <c r="K4" s="3"/>
    </row>
    <row r="5" spans="1:11" ht="15.75">
      <c r="A5" s="8" t="str">
        <f>'2023-24 TOTALS'!A5</f>
        <v>As of April 30, 2024*</v>
      </c>
      <c r="B5" s="2"/>
      <c r="C5" s="2"/>
      <c r="D5" s="2"/>
      <c r="E5" s="3"/>
      <c r="F5" s="2"/>
      <c r="G5" s="2"/>
      <c r="H5" s="2"/>
      <c r="I5" s="2"/>
      <c r="J5" s="2"/>
      <c r="K5" s="3"/>
    </row>
    <row r="9" spans="1:11" ht="13.5" thickBot="1">
      <c r="A9" s="30" t="s">
        <v>3</v>
      </c>
      <c r="B9" s="30"/>
      <c r="C9" s="30"/>
      <c r="D9" s="30"/>
      <c r="E9" s="30"/>
      <c r="F9" s="11"/>
      <c r="G9" s="30" t="s">
        <v>4</v>
      </c>
      <c r="H9" s="30"/>
      <c r="I9" s="30"/>
      <c r="J9" s="30"/>
      <c r="K9" s="30"/>
    </row>
    <row r="10" spans="2:11" ht="12.75">
      <c r="B10" s="22" t="s">
        <v>28</v>
      </c>
      <c r="C10" s="22" t="s">
        <v>29</v>
      </c>
      <c r="D10" s="12" t="s">
        <v>5</v>
      </c>
      <c r="E10" s="13" t="s">
        <v>6</v>
      </c>
      <c r="H10" s="22" t="s">
        <v>28</v>
      </c>
      <c r="I10" s="22" t="s">
        <v>29</v>
      </c>
      <c r="J10" s="12" t="s">
        <v>5</v>
      </c>
      <c r="K10" s="13" t="s">
        <v>6</v>
      </c>
    </row>
    <row r="11" ht="12.75">
      <c r="A11" t="s">
        <v>7</v>
      </c>
    </row>
    <row r="12" spans="1:11" ht="12.75">
      <c r="A12" t="s">
        <v>8</v>
      </c>
      <c r="B12" s="9">
        <v>1486366.68</v>
      </c>
      <c r="C12" s="9">
        <v>1420062</v>
      </c>
      <c r="D12" s="9">
        <f aca="true" t="shared" si="0" ref="D12:D21">C12-B12</f>
        <v>-66304.67999999993</v>
      </c>
      <c r="E12" s="10">
        <f aca="true" t="shared" si="1" ref="E12:E21">D12/B12</f>
        <v>-0.04460856186577052</v>
      </c>
      <c r="G12" s="9" t="s">
        <v>8</v>
      </c>
      <c r="H12" s="9">
        <v>1486366.68</v>
      </c>
      <c r="I12" s="9">
        <f>C12</f>
        <v>1420062</v>
      </c>
      <c r="J12" s="9">
        <f aca="true" t="shared" si="2" ref="J12:J17">I12-H12</f>
        <v>-66304.67999999993</v>
      </c>
      <c r="K12" s="10">
        <f aca="true" t="shared" si="3" ref="K12:K17">J12/H12</f>
        <v>-0.04460856186577052</v>
      </c>
    </row>
    <row r="13" spans="1:11" ht="12.75">
      <c r="A13" t="s">
        <v>9</v>
      </c>
      <c r="B13" s="9">
        <v>2549353.87</v>
      </c>
      <c r="C13" s="9">
        <v>2518631.97</v>
      </c>
      <c r="D13" s="9">
        <f t="shared" si="0"/>
        <v>-30721.899999999907</v>
      </c>
      <c r="E13" s="10">
        <f t="shared" si="1"/>
        <v>-0.012050857419805711</v>
      </c>
      <c r="G13" s="9" t="s">
        <v>9</v>
      </c>
      <c r="H13" s="9">
        <v>4035720.55</v>
      </c>
      <c r="I13" s="9">
        <f aca="true" t="shared" si="4" ref="I13:I18">I12+C13</f>
        <v>3938693.97</v>
      </c>
      <c r="J13" s="9">
        <f t="shared" si="2"/>
        <v>-97026.57999999961</v>
      </c>
      <c r="K13" s="10">
        <f t="shared" si="3"/>
        <v>-0.0240419471065705</v>
      </c>
    </row>
    <row r="14" spans="1:11" ht="12.75">
      <c r="A14" t="s">
        <v>10</v>
      </c>
      <c r="B14" s="9">
        <v>2072410.99</v>
      </c>
      <c r="C14" s="9">
        <v>2048761.48</v>
      </c>
      <c r="D14" s="9">
        <f t="shared" si="0"/>
        <v>-23649.51000000001</v>
      </c>
      <c r="E14" s="10">
        <f t="shared" si="1"/>
        <v>-0.011411592639739867</v>
      </c>
      <c r="G14" s="9" t="s">
        <v>10</v>
      </c>
      <c r="H14" s="9">
        <v>6108131.54</v>
      </c>
      <c r="I14" s="9">
        <f t="shared" si="4"/>
        <v>5987455.45</v>
      </c>
      <c r="J14" s="9">
        <f t="shared" si="2"/>
        <v>-120676.08999999985</v>
      </c>
      <c r="K14" s="10">
        <f t="shared" si="3"/>
        <v>-0.019756629209723903</v>
      </c>
    </row>
    <row r="15" spans="1:11" ht="12.75">
      <c r="A15" t="s">
        <v>11</v>
      </c>
      <c r="B15" s="9">
        <v>991807.71</v>
      </c>
      <c r="C15" s="9">
        <v>971135.54</v>
      </c>
      <c r="D15" s="9">
        <f t="shared" si="0"/>
        <v>-20672.169999999925</v>
      </c>
      <c r="E15" s="10">
        <f t="shared" si="1"/>
        <v>-0.02084292125537109</v>
      </c>
      <c r="G15" s="9" t="s">
        <v>11</v>
      </c>
      <c r="H15" s="9">
        <v>7099939.25</v>
      </c>
      <c r="I15" s="9">
        <f t="shared" si="4"/>
        <v>6958590.99</v>
      </c>
      <c r="J15" s="9">
        <f t="shared" si="2"/>
        <v>-141348.25999999978</v>
      </c>
      <c r="K15" s="10">
        <f t="shared" si="3"/>
        <v>-0.019908375976597233</v>
      </c>
    </row>
    <row r="16" spans="1:11" ht="12.75">
      <c r="A16" t="s">
        <v>12</v>
      </c>
      <c r="B16" s="9">
        <v>648945.24</v>
      </c>
      <c r="C16" s="9">
        <v>580904.24</v>
      </c>
      <c r="D16" s="9">
        <f t="shared" si="0"/>
        <v>-68041</v>
      </c>
      <c r="E16" s="10">
        <f t="shared" si="1"/>
        <v>-0.10484860016848263</v>
      </c>
      <c r="G16" s="9" t="s">
        <v>12</v>
      </c>
      <c r="H16" s="9">
        <v>7748884.49</v>
      </c>
      <c r="I16" s="9">
        <f t="shared" si="4"/>
        <v>7539495.23</v>
      </c>
      <c r="J16" s="9">
        <f t="shared" si="2"/>
        <v>-209389.25999999978</v>
      </c>
      <c r="K16" s="10">
        <f t="shared" si="3"/>
        <v>-0.027021858471399124</v>
      </c>
    </row>
    <row r="17" spans="1:11" ht="12.75">
      <c r="A17" t="s">
        <v>13</v>
      </c>
      <c r="B17" s="9">
        <v>491500.87</v>
      </c>
      <c r="C17" s="9">
        <v>469619.26</v>
      </c>
      <c r="D17" s="9">
        <f t="shared" si="0"/>
        <v>-21881.609999999986</v>
      </c>
      <c r="E17" s="10">
        <f t="shared" si="1"/>
        <v>-0.044519982233195206</v>
      </c>
      <c r="G17" s="9" t="s">
        <v>13</v>
      </c>
      <c r="H17" s="9">
        <v>8240385.36</v>
      </c>
      <c r="I17" s="9">
        <f t="shared" si="4"/>
        <v>8009114.49</v>
      </c>
      <c r="J17" s="9">
        <f t="shared" si="2"/>
        <v>-231270.8700000001</v>
      </c>
      <c r="K17" s="10">
        <f t="shared" si="3"/>
        <v>-0.02806554061447438</v>
      </c>
    </row>
    <row r="18" spans="1:11" ht="12.75">
      <c r="A18" t="s">
        <v>14</v>
      </c>
      <c r="B18" s="9">
        <v>726551.52</v>
      </c>
      <c r="C18" s="9">
        <v>701535.6</v>
      </c>
      <c r="D18" s="9">
        <f t="shared" si="0"/>
        <v>-25015.920000000042</v>
      </c>
      <c r="E18" s="10">
        <f t="shared" si="1"/>
        <v>-0.03443103387905656</v>
      </c>
      <c r="G18" s="9" t="s">
        <v>14</v>
      </c>
      <c r="H18" s="9">
        <v>8966936.88</v>
      </c>
      <c r="I18" s="9">
        <f t="shared" si="4"/>
        <v>8710650.09</v>
      </c>
      <c r="J18" s="9">
        <f>I18-H18</f>
        <v>-256286.79000000097</v>
      </c>
      <c r="K18" s="10">
        <f>J18/H18</f>
        <v>-0.028581308581710565</v>
      </c>
    </row>
    <row r="19" spans="1:11" ht="12.75">
      <c r="A19" t="s">
        <v>15</v>
      </c>
      <c r="B19" s="9">
        <v>715299.69</v>
      </c>
      <c r="C19" s="9">
        <v>620947.23</v>
      </c>
      <c r="D19" s="9">
        <f t="shared" si="0"/>
        <v>-94352.45999999996</v>
      </c>
      <c r="E19" s="10">
        <f t="shared" si="1"/>
        <v>-0.1319061944511677</v>
      </c>
      <c r="G19" s="9" t="s">
        <v>15</v>
      </c>
      <c r="H19" s="9">
        <v>9682236.57</v>
      </c>
      <c r="I19" s="9">
        <f>I18+C19</f>
        <v>9331597.32</v>
      </c>
      <c r="J19" s="9">
        <f>I19-H19</f>
        <v>-350639.25</v>
      </c>
      <c r="K19" s="10">
        <f>J19/H19</f>
        <v>-0.03621469558866604</v>
      </c>
    </row>
    <row r="20" spans="1:11" ht="12.75">
      <c r="A20" t="s">
        <v>16</v>
      </c>
      <c r="B20" s="9">
        <v>623189.58</v>
      </c>
      <c r="C20" s="9">
        <v>585329.81</v>
      </c>
      <c r="D20" s="9">
        <f t="shared" si="0"/>
        <v>-37859.7699999999</v>
      </c>
      <c r="E20" s="10">
        <f t="shared" si="1"/>
        <v>-0.060751609486153324</v>
      </c>
      <c r="G20" s="9" t="s">
        <v>16</v>
      </c>
      <c r="H20" s="9">
        <v>10305426.15</v>
      </c>
      <c r="I20" s="9">
        <f>I19+C20</f>
        <v>9916927.13</v>
      </c>
      <c r="J20" s="9">
        <f>I20-H20</f>
        <v>-388499.01999999955</v>
      </c>
      <c r="K20" s="10">
        <f>J20/H20</f>
        <v>-0.0376984914883893</v>
      </c>
    </row>
    <row r="21" spans="1:11" ht="12.75">
      <c r="A21" t="s">
        <v>17</v>
      </c>
      <c r="B21" s="9">
        <v>633172.41</v>
      </c>
      <c r="C21" s="9">
        <v>682365.66</v>
      </c>
      <c r="D21" s="9">
        <f t="shared" si="0"/>
        <v>49193.25</v>
      </c>
      <c r="E21" s="10">
        <f t="shared" si="1"/>
        <v>0.07769329367967881</v>
      </c>
      <c r="G21" s="9" t="s">
        <v>18</v>
      </c>
      <c r="H21" s="9">
        <v>10938598.56</v>
      </c>
      <c r="I21" s="9">
        <f>I20+C21</f>
        <v>10599292.790000001</v>
      </c>
      <c r="J21" s="9">
        <f>I21-H21</f>
        <v>-339305.76999999955</v>
      </c>
      <c r="K21" s="10">
        <f>J21/H21</f>
        <v>-0.03101912627461845</v>
      </c>
    </row>
    <row r="22" spans="1:8" ht="12.75">
      <c r="A22" t="s">
        <v>19</v>
      </c>
      <c r="B22" s="9">
        <v>691004.59</v>
      </c>
      <c r="G22" s="9" t="s">
        <v>19</v>
      </c>
      <c r="H22" s="9">
        <v>11629603.15</v>
      </c>
    </row>
    <row r="23" spans="1:8" ht="12.75">
      <c r="A23" t="s">
        <v>20</v>
      </c>
      <c r="B23" s="9">
        <v>746294.22</v>
      </c>
      <c r="G23" s="9" t="s">
        <v>20</v>
      </c>
      <c r="H23" s="9">
        <v>12375897.370000001</v>
      </c>
    </row>
    <row r="25" ht="12.75">
      <c r="B25" s="9" t="s">
        <v>7</v>
      </c>
    </row>
    <row r="26" spans="1:4" ht="12.75">
      <c r="A26" s="15" t="s">
        <v>21</v>
      </c>
      <c r="B26" s="9">
        <f>SUM(B12:B25)</f>
        <v>12375897.370000001</v>
      </c>
      <c r="C26" s="9">
        <f>SUM(C12:C25)</f>
        <v>10599292.790000001</v>
      </c>
      <c r="D26" s="9">
        <f>SUM(D12:D25)</f>
        <v>-339305.76999999967</v>
      </c>
    </row>
    <row r="27" ht="12.75">
      <c r="C27" s="20"/>
    </row>
    <row r="29" ht="12.75">
      <c r="A29" t="s">
        <v>24</v>
      </c>
    </row>
    <row r="30" ht="12.75">
      <c r="A30" t="s">
        <v>25</v>
      </c>
    </row>
    <row r="31" spans="1:11" ht="12.75">
      <c r="A31" s="18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0.140625" style="9" customWidth="1"/>
    <col min="3" max="3" width="11.00390625" style="14" customWidth="1"/>
    <col min="4" max="4" width="11.00390625" style="9" customWidth="1"/>
    <col min="5" max="5" width="10.28125" style="10" customWidth="1"/>
    <col min="6" max="6" width="9.140625" style="9" customWidth="1"/>
    <col min="7" max="7" width="12.140625" style="9" customWidth="1"/>
    <col min="8" max="9" width="10.421875" style="9" customWidth="1"/>
    <col min="10" max="10" width="11.00390625" style="9" customWidth="1"/>
    <col min="11" max="11" width="11.140625" style="10" customWidth="1"/>
    <col min="12" max="12" width="9.7109375" style="0" bestFit="1" customWidth="1"/>
  </cols>
  <sheetData>
    <row r="2" spans="1:11" ht="18">
      <c r="A2" s="1" t="s">
        <v>0</v>
      </c>
      <c r="B2" s="2"/>
      <c r="C2" s="16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16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23</v>
      </c>
      <c r="B4" s="6"/>
      <c r="C4" s="17"/>
      <c r="D4" s="6"/>
      <c r="E4" s="7"/>
      <c r="F4" s="6"/>
      <c r="G4" s="6"/>
      <c r="H4" s="6"/>
      <c r="I4" s="2"/>
      <c r="J4" s="2"/>
      <c r="K4" s="3"/>
    </row>
    <row r="5" spans="1:11" ht="15.75">
      <c r="A5" s="8" t="str">
        <f>'2023-24 TOTALS'!A5</f>
        <v>As of April 30, 2024*</v>
      </c>
      <c r="B5" s="2"/>
      <c r="C5" s="16"/>
      <c r="D5" s="2"/>
      <c r="E5" s="3"/>
      <c r="F5" s="2"/>
      <c r="G5" s="2"/>
      <c r="H5" s="2"/>
      <c r="I5" s="2"/>
      <c r="J5" s="2"/>
      <c r="K5" s="3"/>
    </row>
    <row r="9" spans="1:11" ht="13.5" thickBot="1">
      <c r="A9" s="31" t="s">
        <v>3</v>
      </c>
      <c r="B9" s="31"/>
      <c r="C9" s="31"/>
      <c r="D9" s="31"/>
      <c r="E9" s="31"/>
      <c r="F9" s="11"/>
      <c r="G9" s="30" t="s">
        <v>4</v>
      </c>
      <c r="H9" s="30"/>
      <c r="I9" s="30"/>
      <c r="J9" s="30"/>
      <c r="K9" s="30"/>
    </row>
    <row r="10" spans="2:11" ht="12.75">
      <c r="B10" s="22" t="s">
        <v>28</v>
      </c>
      <c r="C10" s="22" t="s">
        <v>29</v>
      </c>
      <c r="D10" s="22" t="s">
        <v>5</v>
      </c>
      <c r="E10" s="24" t="s">
        <v>6</v>
      </c>
      <c r="H10" s="22" t="s">
        <v>28</v>
      </c>
      <c r="I10" s="22" t="s">
        <v>29</v>
      </c>
      <c r="J10" s="22" t="s">
        <v>5</v>
      </c>
      <c r="K10" s="24" t="s">
        <v>6</v>
      </c>
    </row>
    <row r="11" spans="1:2" ht="12.75">
      <c r="A11" t="s">
        <v>7</v>
      </c>
      <c r="B11" s="14"/>
    </row>
    <row r="12" spans="1:11" ht="12.75">
      <c r="A12" t="s">
        <v>8</v>
      </c>
      <c r="B12" s="14">
        <v>54174.97</v>
      </c>
      <c r="C12" s="14">
        <v>45724.09</v>
      </c>
      <c r="D12" s="9">
        <f aca="true" t="shared" si="0" ref="D12:D18">C12-B12</f>
        <v>-8450.880000000005</v>
      </c>
      <c r="E12" s="10">
        <f aca="true" t="shared" si="1" ref="E12:E18">D12/B12</f>
        <v>-0.1559923337290266</v>
      </c>
      <c r="G12" s="9" t="s">
        <v>8</v>
      </c>
      <c r="H12" s="9">
        <v>54174.97</v>
      </c>
      <c r="I12" s="9">
        <f>C12</f>
        <v>45724.09</v>
      </c>
      <c r="J12" s="9">
        <f aca="true" t="shared" si="2" ref="J12:J17">I12-H12</f>
        <v>-8450.880000000005</v>
      </c>
      <c r="K12" s="10">
        <f aca="true" t="shared" si="3" ref="K12:K17">J12/H12</f>
        <v>-0.1559923337290266</v>
      </c>
    </row>
    <row r="13" spans="1:11" ht="12.75">
      <c r="A13" t="s">
        <v>9</v>
      </c>
      <c r="B13" s="14">
        <v>37186.42</v>
      </c>
      <c r="C13" s="14">
        <v>46673.05</v>
      </c>
      <c r="D13" s="9">
        <f t="shared" si="0"/>
        <v>9486.630000000005</v>
      </c>
      <c r="E13" s="10">
        <f t="shared" si="1"/>
        <v>0.2551100643729621</v>
      </c>
      <c r="G13" s="9" t="s">
        <v>9</v>
      </c>
      <c r="H13" s="9">
        <v>91361.39</v>
      </c>
      <c r="I13" s="9">
        <f aca="true" t="shared" si="4" ref="I13:I18">I12+C13</f>
        <v>92397.14</v>
      </c>
      <c r="J13" s="9">
        <f t="shared" si="2"/>
        <v>1035.75</v>
      </c>
      <c r="K13" s="10">
        <f t="shared" si="3"/>
        <v>0.011336845903942573</v>
      </c>
    </row>
    <row r="14" spans="1:11" ht="12.75">
      <c r="A14" t="s">
        <v>10</v>
      </c>
      <c r="B14" s="14">
        <v>27058.33</v>
      </c>
      <c r="C14" s="14">
        <v>38349.69</v>
      </c>
      <c r="D14" s="9">
        <f t="shared" si="0"/>
        <v>11291.36</v>
      </c>
      <c r="E14" s="10">
        <f t="shared" si="1"/>
        <v>0.41729700243880535</v>
      </c>
      <c r="G14" s="9" t="s">
        <v>10</v>
      </c>
      <c r="H14" s="9">
        <v>118419.72</v>
      </c>
      <c r="I14" s="9">
        <f t="shared" si="4"/>
        <v>130746.83</v>
      </c>
      <c r="J14" s="9">
        <f t="shared" si="2"/>
        <v>12327.11</v>
      </c>
      <c r="K14" s="10">
        <f t="shared" si="3"/>
        <v>0.10409676699117343</v>
      </c>
    </row>
    <row r="15" spans="1:11" ht="12.75">
      <c r="A15" t="s">
        <v>11</v>
      </c>
      <c r="B15" s="14">
        <v>59627.03</v>
      </c>
      <c r="C15" s="14">
        <f>70123.99+101.73</f>
        <v>70225.72</v>
      </c>
      <c r="D15" s="9">
        <f t="shared" si="0"/>
        <v>10598.690000000002</v>
      </c>
      <c r="E15" s="10">
        <f t="shared" si="1"/>
        <v>0.17774975543809582</v>
      </c>
      <c r="G15" s="9" t="s">
        <v>11</v>
      </c>
      <c r="H15" s="9">
        <v>178046.75</v>
      </c>
      <c r="I15" s="9">
        <f t="shared" si="4"/>
        <v>200972.55</v>
      </c>
      <c r="J15" s="9">
        <f t="shared" si="2"/>
        <v>22925.79999999999</v>
      </c>
      <c r="K15" s="10">
        <f t="shared" si="3"/>
        <v>0.12876281089095976</v>
      </c>
    </row>
    <row r="16" spans="1:11" ht="12.75">
      <c r="A16" t="s">
        <v>12</v>
      </c>
      <c r="B16" s="14">
        <v>12793.53</v>
      </c>
      <c r="C16" s="14">
        <f>14037.64-101.73</f>
        <v>13935.91</v>
      </c>
      <c r="D16" s="9">
        <f t="shared" si="0"/>
        <v>1142.3799999999992</v>
      </c>
      <c r="E16" s="10">
        <f t="shared" si="1"/>
        <v>0.0892935726105304</v>
      </c>
      <c r="G16" s="9" t="s">
        <v>12</v>
      </c>
      <c r="H16" s="9">
        <v>190840.28</v>
      </c>
      <c r="I16" s="9">
        <f t="shared" si="4"/>
        <v>214908.46</v>
      </c>
      <c r="J16" s="9">
        <f t="shared" si="2"/>
        <v>24068.179999999993</v>
      </c>
      <c r="K16" s="10">
        <f t="shared" si="3"/>
        <v>0.12611687637431676</v>
      </c>
    </row>
    <row r="17" spans="1:11" ht="12.75">
      <c r="A17" t="s">
        <v>13</v>
      </c>
      <c r="B17" s="14">
        <v>5944.52</v>
      </c>
      <c r="C17" s="14">
        <v>19290.28</v>
      </c>
      <c r="D17" s="9">
        <f t="shared" si="0"/>
        <v>13345.759999999998</v>
      </c>
      <c r="E17" s="10">
        <f t="shared" si="1"/>
        <v>2.2450525862475015</v>
      </c>
      <c r="G17" s="9" t="s">
        <v>13</v>
      </c>
      <c r="H17" s="9">
        <v>196784.8</v>
      </c>
      <c r="I17" s="9">
        <f t="shared" si="4"/>
        <v>234198.74</v>
      </c>
      <c r="J17" s="9">
        <f t="shared" si="2"/>
        <v>37413.94</v>
      </c>
      <c r="K17" s="10">
        <f t="shared" si="3"/>
        <v>0.19012616828129003</v>
      </c>
    </row>
    <row r="18" spans="1:11" ht="12.75">
      <c r="A18" t="s">
        <v>14</v>
      </c>
      <c r="B18" s="14">
        <v>33157.9</v>
      </c>
      <c r="C18" s="14">
        <f>14146.05+111.67</f>
        <v>14257.72</v>
      </c>
      <c r="D18" s="9">
        <f t="shared" si="0"/>
        <v>-18900.18</v>
      </c>
      <c r="E18" s="10">
        <f t="shared" si="1"/>
        <v>-0.5700053380943908</v>
      </c>
      <c r="G18" s="9" t="s">
        <v>14</v>
      </c>
      <c r="H18" s="9">
        <v>229942.69999999998</v>
      </c>
      <c r="I18" s="9">
        <f t="shared" si="4"/>
        <v>248456.46</v>
      </c>
      <c r="J18" s="9">
        <f>I18-H18</f>
        <v>18513.76000000001</v>
      </c>
      <c r="K18" s="10">
        <f>J18/H18</f>
        <v>0.08051466734973543</v>
      </c>
    </row>
    <row r="19" spans="1:11" ht="12.75">
      <c r="A19" t="s">
        <v>15</v>
      </c>
      <c r="B19" s="14">
        <v>7208.7</v>
      </c>
      <c r="C19" s="14">
        <f>9541.66-111.67</f>
        <v>9429.99</v>
      </c>
      <c r="D19" s="9">
        <f>C19-B19</f>
        <v>2221.29</v>
      </c>
      <c r="E19" s="10">
        <f>D19/B19</f>
        <v>0.308140163968538</v>
      </c>
      <c r="G19" s="9" t="s">
        <v>15</v>
      </c>
      <c r="H19" s="9">
        <v>237151.4</v>
      </c>
      <c r="I19" s="9">
        <f>I18+C19</f>
        <v>257886.44999999998</v>
      </c>
      <c r="J19" s="9">
        <f>I19-H19</f>
        <v>20735.04999999999</v>
      </c>
      <c r="K19" s="10">
        <f>J19/H19</f>
        <v>0.08743380810739464</v>
      </c>
    </row>
    <row r="20" spans="1:11" ht="12.75">
      <c r="A20" t="s">
        <v>16</v>
      </c>
      <c r="B20" s="14">
        <v>6721.07</v>
      </c>
      <c r="C20" s="14">
        <v>7394.76</v>
      </c>
      <c r="D20" s="9">
        <f>C20-B20</f>
        <v>673.6900000000005</v>
      </c>
      <c r="E20" s="10">
        <f>D20/B20</f>
        <v>0.10023552797396851</v>
      </c>
      <c r="G20" s="9" t="s">
        <v>16</v>
      </c>
      <c r="H20" s="9">
        <v>243872.47</v>
      </c>
      <c r="I20" s="9">
        <f>I19+C20</f>
        <v>265281.20999999996</v>
      </c>
      <c r="J20" s="9">
        <f>I20-H20</f>
        <v>21408.73999999996</v>
      </c>
      <c r="K20" s="10">
        <f>J20/H20</f>
        <v>0.08778662060543349</v>
      </c>
    </row>
    <row r="21" spans="1:11" ht="12.75">
      <c r="A21" t="s">
        <v>17</v>
      </c>
      <c r="B21" s="14">
        <v>15820.21</v>
      </c>
      <c r="C21" s="14">
        <v>5934.73</v>
      </c>
      <c r="D21" s="9">
        <f>C21-B21</f>
        <v>-9885.48</v>
      </c>
      <c r="E21" s="10">
        <f>D21/B21</f>
        <v>-0.624864018872063</v>
      </c>
      <c r="G21" s="9" t="s">
        <v>18</v>
      </c>
      <c r="H21" s="9">
        <v>259692.68</v>
      </c>
      <c r="I21" s="9">
        <f>I20+C21</f>
        <v>271215.93999999994</v>
      </c>
      <c r="J21" s="9">
        <f>I21-H21</f>
        <v>11523.259999999951</v>
      </c>
      <c r="K21" s="10">
        <f>J21/H21</f>
        <v>0.044372679276134974</v>
      </c>
    </row>
    <row r="22" spans="1:8" ht="12.75">
      <c r="A22" t="s">
        <v>19</v>
      </c>
      <c r="B22" s="14">
        <v>8739.3</v>
      </c>
      <c r="G22" s="9" t="s">
        <v>19</v>
      </c>
      <c r="H22" s="9">
        <v>268431.98</v>
      </c>
    </row>
    <row r="23" spans="1:8" ht="12.75">
      <c r="A23" t="s">
        <v>20</v>
      </c>
      <c r="B23" s="14">
        <v>9130.48</v>
      </c>
      <c r="G23" s="9" t="s">
        <v>20</v>
      </c>
      <c r="H23" s="9">
        <v>277562.45999999996</v>
      </c>
    </row>
    <row r="24" ht="12.75">
      <c r="B24" s="14"/>
    </row>
    <row r="25" ht="12.75">
      <c r="B25" s="14"/>
    </row>
    <row r="26" spans="1:4" ht="12.75">
      <c r="A26" s="15" t="s">
        <v>21</v>
      </c>
      <c r="B26" s="9">
        <f>SUM(B12:B25)</f>
        <v>277562.45999999996</v>
      </c>
      <c r="C26" s="14">
        <f>SUM(C12:C25)</f>
        <v>271215.93999999994</v>
      </c>
      <c r="D26" s="9">
        <f>SUM(D12:D25)</f>
        <v>11523.260000000006</v>
      </c>
    </row>
    <row r="27" spans="1:3" ht="12.75">
      <c r="A27" s="15"/>
      <c r="C27" s="21"/>
    </row>
    <row r="28" ht="12.75">
      <c r="A28" s="18"/>
    </row>
    <row r="29" ht="12.75">
      <c r="A29" s="18" t="s">
        <v>26</v>
      </c>
    </row>
    <row r="30" ht="12.75">
      <c r="A30" t="s">
        <v>27</v>
      </c>
    </row>
    <row r="31" spans="1:11" ht="12.75">
      <c r="A31" s="18"/>
      <c r="C31" s="9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Deschutes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Judi Hasse</cp:lastModifiedBy>
  <cp:lastPrinted>2024-05-09T23:08:03Z</cp:lastPrinted>
  <dcterms:created xsi:type="dcterms:W3CDTF">2001-08-08T17:06:06Z</dcterms:created>
  <dcterms:modified xsi:type="dcterms:W3CDTF">2024-05-09T23:37:39Z</dcterms:modified>
  <cp:category/>
  <cp:version/>
  <cp:contentType/>
  <cp:contentStatus/>
</cp:coreProperties>
</file>